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vin/Documents/Qsync doc/Documenten/Algemeen/"/>
    </mc:Choice>
  </mc:AlternateContent>
  <xr:revisionPtr revIDLastSave="0" documentId="13_ncr:1_{9E3B677B-2346-2A41-B3C9-4DD9C43518F5}" xr6:coauthVersionLast="47" xr6:coauthVersionMax="47" xr10:uidLastSave="{00000000-0000-0000-0000-000000000000}"/>
  <bookViews>
    <workbookView xWindow="0" yWindow="760" windowWidth="25600" windowHeight="18880" xr2:uid="{049CDFCD-1FE2-8F4F-9C19-26AC9E607C07}"/>
  </bookViews>
  <sheets>
    <sheet name="Terugverdientijd thuisbatteri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8" i="1" s="1"/>
  <c r="C18" i="1"/>
  <c r="C23" i="1" s="1"/>
  <c r="C62" i="1"/>
  <c r="C61" i="1"/>
  <c r="C46" i="1"/>
  <c r="C45" i="1"/>
  <c r="C22" i="1"/>
  <c r="C27" i="1"/>
  <c r="C17" i="1"/>
  <c r="C37" i="1" s="1"/>
  <c r="C7" i="1"/>
  <c r="C95" i="1" s="1"/>
  <c r="C66" i="1" l="1"/>
  <c r="C64" i="1"/>
  <c r="C24" i="1"/>
  <c r="C29" i="1"/>
  <c r="C47" i="1"/>
  <c r="C49" i="1" s="1"/>
  <c r="C51" i="1"/>
  <c r="C53" i="1" s="1"/>
  <c r="C34" i="1"/>
  <c r="C52" i="1" s="1"/>
  <c r="C65" i="1" l="1"/>
  <c r="C68" i="1" s="1"/>
  <c r="C78" i="1"/>
  <c r="C76" i="1"/>
  <c r="C54" i="1"/>
  <c r="C56" i="1" s="1"/>
  <c r="C77" i="1" l="1"/>
  <c r="C79" i="1" s="1"/>
  <c r="C83" i="1" s="1"/>
  <c r="C84" i="1" s="1"/>
  <c r="C72" i="1"/>
  <c r="C73" i="1"/>
  <c r="C67" i="1"/>
  <c r="C70" i="1" s="1"/>
  <c r="C80" i="1" l="1"/>
  <c r="C81" i="1"/>
  <c r="C71" i="1"/>
  <c r="C74" i="1" s="1"/>
  <c r="C86" i="1" l="1"/>
  <c r="C85" i="1"/>
  <c r="C87" i="1" l="1"/>
  <c r="C89" i="1" s="1"/>
  <c r="C94" i="1" s="1"/>
  <c r="C97" i="1" s="1"/>
  <c r="C98" i="1" s="1"/>
</calcChain>
</file>

<file path=xl/sharedStrings.xml><?xml version="1.0" encoding="utf-8"?>
<sst xmlns="http://schemas.openxmlformats.org/spreadsheetml/2006/main" count="112" uniqueCount="66">
  <si>
    <t>Investeringskosten</t>
  </si>
  <si>
    <t>Aannames energieverbruik</t>
  </si>
  <si>
    <t>Kosten van thuisbatterij</t>
  </si>
  <si>
    <t>Installatiekosten</t>
  </si>
  <si>
    <t>Totale investering</t>
  </si>
  <si>
    <t>Totale stroomverbruik</t>
  </si>
  <si>
    <t>kWh</t>
  </si>
  <si>
    <t>Totale opwek zonnepanelen</t>
  </si>
  <si>
    <t>Direct verbruik zonnepanelen</t>
  </si>
  <si>
    <t>Teruglevering energienet</t>
  </si>
  <si>
    <t xml:space="preserve">Het getal wat je hier ziet, moet overeenkomen met wat je op je energierekening ziet </t>
  </si>
  <si>
    <t>Aannames energieprijzen</t>
  </si>
  <si>
    <t>Stroomprijs</t>
  </si>
  <si>
    <t>per kWh</t>
  </si>
  <si>
    <t>Terugleverkosten</t>
  </si>
  <si>
    <t>Jaarlijkse terugleverkosten</t>
  </si>
  <si>
    <t>Terugleververgoeding</t>
  </si>
  <si>
    <t>Jaarlijkse terugleververgoeding</t>
  </si>
  <si>
    <t>Vul dit in</t>
  </si>
  <si>
    <t>Opwek zomer</t>
  </si>
  <si>
    <t>Opwek winter</t>
  </si>
  <si>
    <t>Verbruik zomer</t>
  </si>
  <si>
    <t>Verbruik winter</t>
  </si>
  <si>
    <t>We gaan nu twee berekeningen maken. We rekenen de stroomkosten uit voor een situatie zonder thuisbatterij, en de stroomkosten in een situatie met thuisbatterij.</t>
  </si>
  <si>
    <t>Het verschil tussen deze situaties is de besparing die je realiseert met een thuisbatterij. De terugverdientijd rekenen we uit aan de hand van de besparing die je jaarlijks behaalt.</t>
  </si>
  <si>
    <t>Stroomkosten zonder thuisbatterij</t>
  </si>
  <si>
    <t>Totale stroomverbruik per jaar</t>
  </si>
  <si>
    <t>Af te nemen van net</t>
  </si>
  <si>
    <t>Stroomkosten</t>
  </si>
  <si>
    <t>Teruglevering</t>
  </si>
  <si>
    <t>Netto vergoeding</t>
  </si>
  <si>
    <t>Variabele stroomkosten</t>
  </si>
  <si>
    <t>Stroomkosten met thuisbatterij</t>
  </si>
  <si>
    <t>Gemiddeld verbruik per dag</t>
  </si>
  <si>
    <t>Gemiddelde opwek per dag</t>
  </si>
  <si>
    <t>kWh per dag</t>
  </si>
  <si>
    <t>Thuisbatterij</t>
  </si>
  <si>
    <t>Capaciteit thuisbatterij</t>
  </si>
  <si>
    <t>Totale stroomrekening</t>
  </si>
  <si>
    <t>Besparing en terugverdientijd</t>
  </si>
  <si>
    <t>Jaarlijkse besparing met thuisbatterij</t>
  </si>
  <si>
    <t>Levensduur</t>
  </si>
  <si>
    <t>jaar</t>
  </si>
  <si>
    <t>Terugverdientijd</t>
  </si>
  <si>
    <t>Resterende levensduur na terugverdienen</t>
  </si>
  <si>
    <t>Opslag per dag (zomer)</t>
  </si>
  <si>
    <t>Opwek per dag (zomer)</t>
  </si>
  <si>
    <t>Benodige afname per dag (zomer)</t>
  </si>
  <si>
    <t>Verbruik per dag (zomer)</t>
  </si>
  <si>
    <t>Stroomkosten (zomer)</t>
  </si>
  <si>
    <t>Benodigde afname net (zomer)</t>
  </si>
  <si>
    <t>Opslag per dag (winter)</t>
  </si>
  <si>
    <t>Opwek per dag (winter)</t>
  </si>
  <si>
    <t>Verbruik per dag (winter)</t>
  </si>
  <si>
    <t>Benodige afname per dag (winter)</t>
  </si>
  <si>
    <t>Benodigde afname net (winter)</t>
  </si>
  <si>
    <t>Stroomkosten (winter)</t>
  </si>
  <si>
    <t>Teruglevering per dag</t>
  </si>
  <si>
    <t>Subtotaal zomer</t>
  </si>
  <si>
    <t>Teruglevering per dag (winter)</t>
  </si>
  <si>
    <t>Subtotaal winter</t>
  </si>
  <si>
    <t>Bron:</t>
  </si>
  <si>
    <t xml:space="preserve">Gemaakt: </t>
  </si>
  <si>
    <t>28 maart o.b.v aannames van o.a Milieu Centraal, Greenchoice, Planbureau Leefomgeving</t>
  </si>
  <si>
    <t xml:space="preserve"> </t>
  </si>
  <si>
    <t xml:space="preserve">https://www.keuze.nl/energie/terugverdientijd-thuisbatterij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</si>
</sst>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 &quot;€&quot;\ * #,##0.0000_ ;_ &quot;€&quot;\ * \-#,##0.0000_ ;_ &quot;€&quot;\ * &quot;-&quot;??_ ;_ @_ "/>
    <numFmt numFmtId="165" formatCode="0.0"/>
    <numFmt numFmtId="167" formatCode="_ &quot;€&quot;\ * #,##0.00_ ;_ &quot;€&quot;\ * \-#,##0.00_ ;_ &quot;€&quot;\ * &quot;-&quot;????_ ;_ @_ "/>
    <numFmt numFmtId="169" formatCode="0.000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20"/>
      <color theme="1"/>
      <name val="Aptos Narrow (Body)"/>
    </font>
    <font>
      <sz val="12"/>
      <color theme="1"/>
      <name val="Aptos Narrow"/>
      <scheme val="minor"/>
    </font>
    <font>
      <b/>
      <sz val="20"/>
      <color theme="1"/>
      <name val="Aptos Narrow"/>
      <scheme val="minor"/>
    </font>
    <font>
      <sz val="8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44" fontId="0" fillId="3" borderId="1" xfId="1" applyFont="1" applyFill="1" applyBorder="1"/>
    <xf numFmtId="0" fontId="0" fillId="3" borderId="1" xfId="0" applyFill="1" applyBorder="1"/>
    <xf numFmtId="9" fontId="0" fillId="3" borderId="1" xfId="0" applyNumberFormat="1" applyFill="1" applyBorder="1"/>
    <xf numFmtId="44" fontId="0" fillId="2" borderId="0" xfId="1" applyFont="1" applyFill="1" applyBorder="1"/>
    <xf numFmtId="164" fontId="0" fillId="3" borderId="1" xfId="1" applyNumberFormat="1" applyFont="1" applyFill="1" applyBorder="1"/>
    <xf numFmtId="0" fontId="5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/>
    <xf numFmtId="0" fontId="0" fillId="4" borderId="6" xfId="0" applyFill="1" applyBorder="1"/>
    <xf numFmtId="44" fontId="0" fillId="4" borderId="0" xfId="0" applyNumberFormat="1" applyFill="1"/>
    <xf numFmtId="0" fontId="0" fillId="4" borderId="8" xfId="0" applyFill="1" applyBorder="1"/>
    <xf numFmtId="0" fontId="0" fillId="4" borderId="9" xfId="0" applyFill="1" applyBorder="1"/>
    <xf numFmtId="0" fontId="5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/>
    <xf numFmtId="0" fontId="0" fillId="5" borderId="6" xfId="0" applyFill="1" applyBorder="1"/>
    <xf numFmtId="167" fontId="0" fillId="5" borderId="0" xfId="0" applyNumberFormat="1" applyFill="1"/>
    <xf numFmtId="0" fontId="0" fillId="5" borderId="8" xfId="0" applyFill="1" applyBorder="1"/>
    <xf numFmtId="0" fontId="0" fillId="5" borderId="9" xfId="0" applyFill="1" applyBorder="1"/>
    <xf numFmtId="0" fontId="5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0" xfId="0" applyFill="1"/>
    <xf numFmtId="0" fontId="0" fillId="6" borderId="6" xfId="0" applyFill="1" applyBorder="1"/>
    <xf numFmtId="44" fontId="0" fillId="6" borderId="0" xfId="0" applyNumberFormat="1" applyFill="1"/>
    <xf numFmtId="0" fontId="0" fillId="6" borderId="7" xfId="0" applyFill="1" applyBorder="1"/>
    <xf numFmtId="165" fontId="0" fillId="6" borderId="8" xfId="0" applyNumberFormat="1" applyFill="1" applyBorder="1"/>
    <xf numFmtId="0" fontId="0" fillId="6" borderId="8" xfId="0" applyFill="1" applyBorder="1"/>
    <xf numFmtId="0" fontId="0" fillId="6" borderId="9" xfId="0" applyFill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2" fillId="2" borderId="5" xfId="0" applyFont="1" applyFill="1" applyBorder="1"/>
    <xf numFmtId="0" fontId="0" fillId="2" borderId="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6" xfId="0" applyFill="1" applyBorder="1" applyAlignment="1">
      <alignment vertical="top" wrapText="1"/>
    </xf>
    <xf numFmtId="165" fontId="0" fillId="2" borderId="0" xfId="0" applyNumberFormat="1" applyFill="1" applyAlignment="1">
      <alignment vertical="top"/>
    </xf>
    <xf numFmtId="9" fontId="0" fillId="2" borderId="0" xfId="0" applyNumberFormat="1" applyFill="1"/>
    <xf numFmtId="165" fontId="0" fillId="2" borderId="0" xfId="2" applyNumberFormat="1" applyFont="1" applyFill="1" applyBorder="1"/>
    <xf numFmtId="165" fontId="0" fillId="2" borderId="0" xfId="0" applyNumberFormat="1" applyFill="1"/>
    <xf numFmtId="0" fontId="4" fillId="2" borderId="5" xfId="0" applyFont="1" applyFill="1" applyBorder="1"/>
    <xf numFmtId="44" fontId="0" fillId="2" borderId="0" xfId="1" applyFont="1" applyFill="1" applyBorder="1" applyAlignment="1">
      <alignment vertical="top"/>
    </xf>
    <xf numFmtId="0" fontId="0" fillId="2" borderId="7" xfId="0" applyFill="1" applyBorder="1"/>
    <xf numFmtId="44" fontId="0" fillId="2" borderId="8" xfId="1" applyFont="1" applyFill="1" applyBorder="1"/>
    <xf numFmtId="0" fontId="0" fillId="2" borderId="8" xfId="0" applyFill="1" applyBorder="1"/>
    <xf numFmtId="0" fontId="0" fillId="2" borderId="9" xfId="0" applyFill="1" applyBorder="1"/>
    <xf numFmtId="0" fontId="2" fillId="6" borderId="5" xfId="0" applyFont="1" applyFill="1" applyBorder="1"/>
    <xf numFmtId="165" fontId="2" fillId="6" borderId="0" xfId="0" applyNumberFormat="1" applyFont="1" applyFill="1"/>
    <xf numFmtId="0" fontId="2" fillId="6" borderId="0" xfId="0" applyFont="1" applyFill="1"/>
    <xf numFmtId="0" fontId="2" fillId="5" borderId="7" xfId="0" applyFont="1" applyFill="1" applyBorder="1"/>
    <xf numFmtId="167" fontId="2" fillId="5" borderId="8" xfId="0" applyNumberFormat="1" applyFont="1" applyFill="1" applyBorder="1"/>
    <xf numFmtId="0" fontId="2" fillId="4" borderId="7" xfId="0" applyFont="1" applyFill="1" applyBorder="1"/>
    <xf numFmtId="44" fontId="2" fillId="4" borderId="8" xfId="0" applyNumberFormat="1" applyFont="1" applyFill="1" applyBorder="1"/>
    <xf numFmtId="0" fontId="0" fillId="0" borderId="0" xfId="0" applyAlignment="1">
      <alignment horizontal="left" wrapText="1"/>
    </xf>
    <xf numFmtId="165" fontId="0" fillId="5" borderId="0" xfId="0" applyNumberFormat="1" applyFill="1"/>
    <xf numFmtId="44" fontId="0" fillId="0" borderId="0" xfId="0" applyNumberFormat="1"/>
    <xf numFmtId="0" fontId="0" fillId="0" borderId="0" xfId="0" applyAlignment="1">
      <alignment wrapText="1"/>
    </xf>
    <xf numFmtId="169" fontId="0" fillId="5" borderId="0" xfId="0" applyNumberFormat="1" applyFill="1"/>
    <xf numFmtId="44" fontId="7" fillId="0" borderId="0" xfId="3" applyNumberFormat="1"/>
  </cellXfs>
  <cellStyles count="4">
    <cellStyle name="Currency" xfId="1" builtinId="4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euze.nl/energie/terugverdientijd-thuisbatterij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1587500</xdr:colOff>
      <xdr:row>1</xdr:row>
      <xdr:rowOff>177800</xdr:rowOff>
    </xdr:from>
    <xdr:to>
      <xdr:col>4</xdr:col>
      <xdr:colOff>3416300</xdr:colOff>
      <xdr:row>4</xdr:row>
      <xdr:rowOff>139700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B4DA6F-F59D-5065-6131-40F5906E9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3800" y="177800"/>
          <a:ext cx="18288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keuze.nl/energie/terugverdientijd-thuisbatteri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13D2-0A7A-AD43-8B19-BFB43E979DBA}">
  <dimension ref="B1:H123"/>
  <sheetViews>
    <sheetView tabSelected="1" workbookViewId="0">
      <selection activeCell="G12" sqref="G12"/>
    </sheetView>
  </sheetViews>
  <sheetFormatPr baseColWidth="10" defaultRowHeight="16" x14ac:dyDescent="0.2"/>
  <cols>
    <col min="1" max="1" width="2.33203125" customWidth="1"/>
    <col min="2" max="2" width="34.6640625" customWidth="1"/>
    <col min="3" max="3" width="13.6640625" bestFit="1" customWidth="1"/>
    <col min="5" max="5" width="48" customWidth="1"/>
  </cols>
  <sheetData>
    <row r="1" spans="2:5" ht="17" thickBot="1" x14ac:dyDescent="0.25"/>
    <row r="2" spans="2:5" ht="27" x14ac:dyDescent="0.35">
      <c r="B2" s="35" t="s">
        <v>18</v>
      </c>
      <c r="C2" s="36"/>
      <c r="D2" s="36"/>
      <c r="E2" s="37"/>
    </row>
    <row r="3" spans="2:5" x14ac:dyDescent="0.2">
      <c r="B3" s="38"/>
      <c r="C3" s="39"/>
      <c r="D3" s="39"/>
      <c r="E3" s="40"/>
    </row>
    <row r="4" spans="2:5" x14ac:dyDescent="0.2">
      <c r="B4" s="41" t="s">
        <v>0</v>
      </c>
      <c r="C4" s="39"/>
      <c r="D4" s="39"/>
      <c r="E4" s="40"/>
    </row>
    <row r="5" spans="2:5" x14ac:dyDescent="0.2">
      <c r="B5" s="38" t="s">
        <v>2</v>
      </c>
      <c r="C5" s="1">
        <v>3500</v>
      </c>
      <c r="D5" s="39"/>
      <c r="E5" s="40"/>
    </row>
    <row r="6" spans="2:5" x14ac:dyDescent="0.2">
      <c r="B6" s="38" t="s">
        <v>3</v>
      </c>
      <c r="C6" s="1">
        <v>1000</v>
      </c>
      <c r="D6" s="39"/>
      <c r="E6" s="40"/>
    </row>
    <row r="7" spans="2:5" x14ac:dyDescent="0.2">
      <c r="B7" s="41" t="s">
        <v>4</v>
      </c>
      <c r="C7" s="4">
        <f>(C5+C6)</f>
        <v>4500</v>
      </c>
      <c r="D7" s="39"/>
      <c r="E7" s="40"/>
    </row>
    <row r="8" spans="2:5" x14ac:dyDescent="0.2">
      <c r="B8" s="41"/>
      <c r="C8" s="4"/>
      <c r="D8" s="39"/>
      <c r="E8" s="40"/>
    </row>
    <row r="9" spans="2:5" x14ac:dyDescent="0.2">
      <c r="B9" s="41" t="s">
        <v>36</v>
      </c>
      <c r="C9" s="4"/>
      <c r="D9" s="39"/>
      <c r="E9" s="40"/>
    </row>
    <row r="10" spans="2:5" x14ac:dyDescent="0.2">
      <c r="B10" s="38" t="s">
        <v>37</v>
      </c>
      <c r="C10" s="2">
        <v>5</v>
      </c>
      <c r="D10" s="39" t="s">
        <v>6</v>
      </c>
      <c r="E10" s="40"/>
    </row>
    <row r="11" spans="2:5" x14ac:dyDescent="0.2">
      <c r="B11" s="38" t="s">
        <v>41</v>
      </c>
      <c r="C11" s="2">
        <v>15</v>
      </c>
      <c r="D11" s="39" t="s">
        <v>42</v>
      </c>
      <c r="E11" s="40"/>
    </row>
    <row r="12" spans="2:5" x14ac:dyDescent="0.2">
      <c r="B12" s="38"/>
      <c r="C12" s="39"/>
      <c r="D12" s="39"/>
      <c r="E12" s="40"/>
    </row>
    <row r="13" spans="2:5" x14ac:dyDescent="0.2">
      <c r="B13" s="41" t="s">
        <v>1</v>
      </c>
      <c r="C13" s="39"/>
      <c r="D13" s="39"/>
      <c r="E13" s="40"/>
    </row>
    <row r="14" spans="2:5" x14ac:dyDescent="0.2">
      <c r="B14" s="38" t="s">
        <v>5</v>
      </c>
      <c r="C14" s="2">
        <v>3000</v>
      </c>
      <c r="D14" s="39" t="s">
        <v>6</v>
      </c>
      <c r="E14" s="40"/>
    </row>
    <row r="15" spans="2:5" x14ac:dyDescent="0.2">
      <c r="B15" s="38" t="s">
        <v>7</v>
      </c>
      <c r="C15" s="2">
        <v>3500</v>
      </c>
      <c r="D15" s="39" t="s">
        <v>6</v>
      </c>
      <c r="E15" s="40"/>
    </row>
    <row r="16" spans="2:5" x14ac:dyDescent="0.2">
      <c r="B16" s="38" t="s">
        <v>8</v>
      </c>
      <c r="C16" s="3">
        <v>0.3</v>
      </c>
      <c r="D16" s="39"/>
      <c r="E16" s="40"/>
    </row>
    <row r="17" spans="2:5" ht="34" x14ac:dyDescent="0.2">
      <c r="B17" s="42" t="s">
        <v>9</v>
      </c>
      <c r="C17" s="43">
        <f>C15*(1-C16)</f>
        <v>2450</v>
      </c>
      <c r="D17" s="43" t="s">
        <v>6</v>
      </c>
      <c r="E17" s="44" t="s">
        <v>10</v>
      </c>
    </row>
    <row r="18" spans="2:5" x14ac:dyDescent="0.2">
      <c r="B18" s="42" t="s">
        <v>33</v>
      </c>
      <c r="C18" s="45">
        <f>C14/365</f>
        <v>8.2191780821917817</v>
      </c>
      <c r="D18" s="43" t="s">
        <v>6</v>
      </c>
      <c r="E18" s="44"/>
    </row>
    <row r="19" spans="2:5" x14ac:dyDescent="0.2">
      <c r="B19" s="42" t="s">
        <v>34</v>
      </c>
      <c r="C19" s="45">
        <f>C15/365</f>
        <v>9.5890410958904102</v>
      </c>
      <c r="D19" s="43" t="s">
        <v>6</v>
      </c>
      <c r="E19" s="44"/>
    </row>
    <row r="20" spans="2:5" x14ac:dyDescent="0.2">
      <c r="B20" s="38"/>
      <c r="C20" s="39"/>
      <c r="D20" s="39"/>
      <c r="E20" s="40"/>
    </row>
    <row r="21" spans="2:5" x14ac:dyDescent="0.2">
      <c r="B21" s="38" t="s">
        <v>21</v>
      </c>
      <c r="C21" s="3">
        <v>0.38</v>
      </c>
      <c r="D21" s="39"/>
      <c r="E21" s="40"/>
    </row>
    <row r="22" spans="2:5" x14ac:dyDescent="0.2">
      <c r="B22" s="38" t="s">
        <v>22</v>
      </c>
      <c r="C22" s="46">
        <f>1-C21</f>
        <v>0.62</v>
      </c>
      <c r="D22" s="39"/>
      <c r="E22" s="40"/>
    </row>
    <row r="23" spans="2:5" x14ac:dyDescent="0.2">
      <c r="B23" s="38" t="s">
        <v>21</v>
      </c>
      <c r="C23" s="47">
        <f>C21*C18*2</f>
        <v>6.2465753424657544</v>
      </c>
      <c r="D23" s="39" t="s">
        <v>35</v>
      </c>
      <c r="E23" s="40"/>
    </row>
    <row r="24" spans="2:5" x14ac:dyDescent="0.2">
      <c r="B24" s="38" t="s">
        <v>22</v>
      </c>
      <c r="C24" s="48">
        <f>C22*C18*2</f>
        <v>10.19178082191781</v>
      </c>
      <c r="D24" s="39" t="s">
        <v>35</v>
      </c>
      <c r="E24" s="40"/>
    </row>
    <row r="25" spans="2:5" x14ac:dyDescent="0.2">
      <c r="B25" s="38"/>
      <c r="C25" s="39"/>
      <c r="D25" s="39"/>
      <c r="E25" s="40"/>
    </row>
    <row r="26" spans="2:5" x14ac:dyDescent="0.2">
      <c r="B26" s="49" t="s">
        <v>19</v>
      </c>
      <c r="C26" s="3">
        <v>0.7</v>
      </c>
      <c r="D26" s="39"/>
      <c r="E26" s="40"/>
    </row>
    <row r="27" spans="2:5" x14ac:dyDescent="0.2">
      <c r="B27" s="49" t="s">
        <v>20</v>
      </c>
      <c r="C27" s="46">
        <f>1-C26</f>
        <v>0.30000000000000004</v>
      </c>
      <c r="D27" s="39"/>
      <c r="E27" s="40"/>
    </row>
    <row r="28" spans="2:5" x14ac:dyDescent="0.2">
      <c r="B28" s="38" t="s">
        <v>19</v>
      </c>
      <c r="C28" s="48">
        <f>C19*C26*2</f>
        <v>13.424657534246574</v>
      </c>
      <c r="D28" s="39" t="s">
        <v>35</v>
      </c>
      <c r="E28" s="40"/>
    </row>
    <row r="29" spans="2:5" x14ac:dyDescent="0.2">
      <c r="B29" s="38" t="s">
        <v>20</v>
      </c>
      <c r="C29" s="48">
        <f>C19*C27*2</f>
        <v>5.7534246575342474</v>
      </c>
      <c r="D29" s="39" t="s">
        <v>35</v>
      </c>
      <c r="E29" s="40"/>
    </row>
    <row r="30" spans="2:5" x14ac:dyDescent="0.2">
      <c r="B30" s="38"/>
      <c r="C30" s="39"/>
      <c r="D30" s="39"/>
      <c r="E30" s="40"/>
    </row>
    <row r="31" spans="2:5" x14ac:dyDescent="0.2">
      <c r="B31" s="41" t="s">
        <v>11</v>
      </c>
      <c r="C31" s="39"/>
      <c r="D31" s="39"/>
      <c r="E31" s="40"/>
    </row>
    <row r="32" spans="2:5" x14ac:dyDescent="0.2">
      <c r="B32" s="38" t="s">
        <v>12</v>
      </c>
      <c r="C32" s="5">
        <v>0.27</v>
      </c>
      <c r="D32" s="39" t="s">
        <v>13</v>
      </c>
      <c r="E32" s="40"/>
    </row>
    <row r="33" spans="2:5" x14ac:dyDescent="0.2">
      <c r="B33" s="38" t="s">
        <v>14</v>
      </c>
      <c r="C33" s="5">
        <v>5.1999999999999998E-2</v>
      </c>
      <c r="D33" s="39" t="s">
        <v>13</v>
      </c>
      <c r="E33" s="40"/>
    </row>
    <row r="34" spans="2:5" x14ac:dyDescent="0.2">
      <c r="B34" s="42" t="s">
        <v>15</v>
      </c>
      <c r="C34" s="50">
        <f>C33*C17</f>
        <v>127.39999999999999</v>
      </c>
      <c r="D34" s="43"/>
      <c r="E34" s="40"/>
    </row>
    <row r="35" spans="2:5" x14ac:dyDescent="0.2">
      <c r="B35" s="38"/>
      <c r="C35" s="4"/>
      <c r="D35" s="39"/>
      <c r="E35" s="44"/>
    </row>
    <row r="36" spans="2:5" x14ac:dyDescent="0.2">
      <c r="B36" s="38" t="s">
        <v>16</v>
      </c>
      <c r="C36" s="5">
        <v>5.45E-2</v>
      </c>
      <c r="D36" s="39" t="s">
        <v>13</v>
      </c>
      <c r="E36" s="40"/>
    </row>
    <row r="37" spans="2:5" ht="17" thickBot="1" x14ac:dyDescent="0.25">
      <c r="B37" s="51" t="s">
        <v>17</v>
      </c>
      <c r="C37" s="52">
        <f>C36*C17</f>
        <v>133.52500000000001</v>
      </c>
      <c r="D37" s="53"/>
      <c r="E37" s="54"/>
    </row>
    <row r="40" spans="2:5" ht="34" customHeight="1" x14ac:dyDescent="0.2">
      <c r="B40" s="62" t="s">
        <v>23</v>
      </c>
      <c r="C40" s="62"/>
      <c r="D40" s="62"/>
      <c r="E40" s="62"/>
    </row>
    <row r="41" spans="2:5" ht="34" customHeight="1" x14ac:dyDescent="0.2">
      <c r="B41" s="65" t="s">
        <v>24</v>
      </c>
      <c r="C41" s="65"/>
      <c r="D41" s="65"/>
      <c r="E41" s="65"/>
    </row>
    <row r="42" spans="2:5" ht="17" thickBot="1" x14ac:dyDescent="0.25"/>
    <row r="43" spans="2:5" ht="27" x14ac:dyDescent="0.35">
      <c r="B43" s="6" t="s">
        <v>25</v>
      </c>
      <c r="C43" s="7"/>
      <c r="D43" s="7"/>
      <c r="E43" s="8"/>
    </row>
    <row r="44" spans="2:5" x14ac:dyDescent="0.2">
      <c r="B44" s="9"/>
      <c r="C44" s="10"/>
      <c r="D44" s="10"/>
      <c r="E44" s="11"/>
    </row>
    <row r="45" spans="2:5" x14ac:dyDescent="0.2">
      <c r="B45" s="9" t="s">
        <v>26</v>
      </c>
      <c r="C45" s="10">
        <f>C14</f>
        <v>3000</v>
      </c>
      <c r="D45" s="10" t="s">
        <v>6</v>
      </c>
      <c r="E45" s="11"/>
    </row>
    <row r="46" spans="2:5" x14ac:dyDescent="0.2">
      <c r="B46" s="9" t="s">
        <v>8</v>
      </c>
      <c r="C46" s="10">
        <f>C16*C15</f>
        <v>1050</v>
      </c>
      <c r="D46" s="10" t="s">
        <v>6</v>
      </c>
      <c r="E46" s="11"/>
    </row>
    <row r="47" spans="2:5" x14ac:dyDescent="0.2">
      <c r="B47" s="9" t="s">
        <v>27</v>
      </c>
      <c r="C47" s="10">
        <f>C45-C46</f>
        <v>1950</v>
      </c>
      <c r="D47" s="10" t="s">
        <v>6</v>
      </c>
      <c r="E47" s="11"/>
    </row>
    <row r="48" spans="2:5" x14ac:dyDescent="0.2">
      <c r="B48" s="9"/>
      <c r="C48" s="10"/>
      <c r="D48" s="10"/>
      <c r="E48" s="11"/>
    </row>
    <row r="49" spans="2:5" x14ac:dyDescent="0.2">
      <c r="B49" s="9" t="s">
        <v>28</v>
      </c>
      <c r="C49" s="12">
        <f>C47*C32</f>
        <v>526.5</v>
      </c>
      <c r="D49" s="10"/>
      <c r="E49" s="11"/>
    </row>
    <row r="50" spans="2:5" x14ac:dyDescent="0.2">
      <c r="B50" s="9"/>
      <c r="C50" s="10"/>
      <c r="D50" s="10"/>
      <c r="E50" s="11"/>
    </row>
    <row r="51" spans="2:5" x14ac:dyDescent="0.2">
      <c r="B51" s="9" t="s">
        <v>29</v>
      </c>
      <c r="C51" s="10">
        <f>C17</f>
        <v>2450</v>
      </c>
      <c r="D51" s="10" t="s">
        <v>6</v>
      </c>
      <c r="E51" s="11"/>
    </row>
    <row r="52" spans="2:5" x14ac:dyDescent="0.2">
      <c r="B52" s="9" t="s">
        <v>14</v>
      </c>
      <c r="C52" s="12">
        <f>C34</f>
        <v>127.39999999999999</v>
      </c>
      <c r="D52" s="10"/>
      <c r="E52" s="11"/>
    </row>
    <row r="53" spans="2:5" x14ac:dyDescent="0.2">
      <c r="B53" s="9" t="s">
        <v>16</v>
      </c>
      <c r="C53" s="12">
        <f>C51*C36</f>
        <v>133.52500000000001</v>
      </c>
      <c r="D53" s="10"/>
      <c r="E53" s="11"/>
    </row>
    <row r="54" spans="2:5" x14ac:dyDescent="0.2">
      <c r="B54" s="9" t="s">
        <v>30</v>
      </c>
      <c r="C54" s="12">
        <f>C53-C52</f>
        <v>6.1250000000000142</v>
      </c>
      <c r="D54" s="10"/>
      <c r="E54" s="11"/>
    </row>
    <row r="55" spans="2:5" x14ac:dyDescent="0.2">
      <c r="B55" s="9"/>
      <c r="C55" s="10"/>
      <c r="D55" s="10"/>
      <c r="E55" s="11"/>
    </row>
    <row r="56" spans="2:5" ht="17" thickBot="1" x14ac:dyDescent="0.25">
      <c r="B56" s="60" t="s">
        <v>31</v>
      </c>
      <c r="C56" s="61">
        <f>C49-C54</f>
        <v>520.375</v>
      </c>
      <c r="D56" s="13"/>
      <c r="E56" s="14"/>
    </row>
    <row r="58" spans="2:5" ht="17" thickBot="1" x14ac:dyDescent="0.25"/>
    <row r="59" spans="2:5" ht="27" x14ac:dyDescent="0.35">
      <c r="B59" s="15" t="s">
        <v>32</v>
      </c>
      <c r="C59" s="16"/>
      <c r="D59" s="16"/>
      <c r="E59" s="17"/>
    </row>
    <row r="60" spans="2:5" x14ac:dyDescent="0.2">
      <c r="B60" s="18"/>
      <c r="C60" s="19"/>
      <c r="D60" s="19"/>
      <c r="E60" s="20"/>
    </row>
    <row r="61" spans="2:5" x14ac:dyDescent="0.2">
      <c r="B61" s="18" t="s">
        <v>26</v>
      </c>
      <c r="C61" s="19">
        <f>C14</f>
        <v>3000</v>
      </c>
      <c r="D61" s="19" t="s">
        <v>6</v>
      </c>
      <c r="E61" s="20"/>
    </row>
    <row r="62" spans="2:5" x14ac:dyDescent="0.2">
      <c r="B62" s="18" t="s">
        <v>8</v>
      </c>
      <c r="C62" s="19">
        <f>C16*C15</f>
        <v>1050</v>
      </c>
      <c r="D62" s="19" t="s">
        <v>6</v>
      </c>
      <c r="E62" s="20"/>
    </row>
    <row r="63" spans="2:5" x14ac:dyDescent="0.2">
      <c r="B63" s="18"/>
      <c r="C63" s="19"/>
      <c r="D63" s="19"/>
      <c r="E63" s="20"/>
    </row>
    <row r="64" spans="2:5" x14ac:dyDescent="0.2">
      <c r="B64" s="18" t="s">
        <v>46</v>
      </c>
      <c r="C64" s="63">
        <f>C28</f>
        <v>13.424657534246574</v>
      </c>
      <c r="D64" s="19" t="s">
        <v>35</v>
      </c>
      <c r="E64" s="20"/>
    </row>
    <row r="65" spans="2:5" x14ac:dyDescent="0.2">
      <c r="B65" s="18" t="s">
        <v>45</v>
      </c>
      <c r="C65" s="63">
        <f>MIN(C64,C10)</f>
        <v>5</v>
      </c>
      <c r="D65" s="19" t="s">
        <v>35</v>
      </c>
      <c r="E65" s="20"/>
    </row>
    <row r="66" spans="2:5" x14ac:dyDescent="0.2">
      <c r="B66" s="18" t="s">
        <v>48</v>
      </c>
      <c r="C66" s="63">
        <f>C23</f>
        <v>6.2465753424657544</v>
      </c>
      <c r="D66" s="19" t="s">
        <v>35</v>
      </c>
      <c r="E66" s="20"/>
    </row>
    <row r="67" spans="2:5" x14ac:dyDescent="0.2">
      <c r="B67" s="18" t="s">
        <v>47</v>
      </c>
      <c r="C67" s="63">
        <f>MAX(0,C66-C64-C65)</f>
        <v>0</v>
      </c>
      <c r="D67" s="19" t="s">
        <v>35</v>
      </c>
      <c r="E67" s="20"/>
    </row>
    <row r="68" spans="2:5" x14ac:dyDescent="0.2">
      <c r="B68" s="18" t="s">
        <v>57</v>
      </c>
      <c r="C68" s="66">
        <f>MAX(0,C64-C65-C66)</f>
        <v>2.1780821917808195</v>
      </c>
      <c r="D68" s="19" t="s">
        <v>35</v>
      </c>
      <c r="E68" s="20"/>
    </row>
    <row r="69" spans="2:5" x14ac:dyDescent="0.2">
      <c r="B69" s="18"/>
      <c r="C69" s="19"/>
      <c r="D69" s="19"/>
      <c r="E69" s="20"/>
    </row>
    <row r="70" spans="2:5" x14ac:dyDescent="0.2">
      <c r="B70" s="18" t="s">
        <v>50</v>
      </c>
      <c r="C70" s="19">
        <f>C67*365/2</f>
        <v>0</v>
      </c>
      <c r="D70" s="19" t="s">
        <v>6</v>
      </c>
      <c r="E70" s="20"/>
    </row>
    <row r="71" spans="2:5" x14ac:dyDescent="0.2">
      <c r="B71" s="18" t="s">
        <v>49</v>
      </c>
      <c r="C71" s="21">
        <f>C70*C32</f>
        <v>0</v>
      </c>
      <c r="D71" s="19"/>
      <c r="E71" s="20"/>
    </row>
    <row r="72" spans="2:5" x14ac:dyDescent="0.2">
      <c r="B72" s="18" t="s">
        <v>16</v>
      </c>
      <c r="C72" s="21">
        <f>C68*C36*365/2</f>
        <v>21.663749999999975</v>
      </c>
      <c r="D72" s="19"/>
      <c r="E72" s="20"/>
    </row>
    <row r="73" spans="2:5" x14ac:dyDescent="0.2">
      <c r="B73" s="18" t="s">
        <v>14</v>
      </c>
      <c r="C73" s="21">
        <f>C68*C33*365/2</f>
        <v>20.669999999999977</v>
      </c>
      <c r="D73" s="19"/>
      <c r="E73" s="20"/>
    </row>
    <row r="74" spans="2:5" x14ac:dyDescent="0.2">
      <c r="B74" s="18" t="s">
        <v>58</v>
      </c>
      <c r="C74" s="21">
        <f>C71-C72+C73</f>
        <v>-0.99374999999999858</v>
      </c>
      <c r="D74" s="19"/>
      <c r="E74" s="20"/>
    </row>
    <row r="75" spans="2:5" x14ac:dyDescent="0.2">
      <c r="B75" s="18"/>
      <c r="C75" s="19"/>
      <c r="D75" s="19"/>
      <c r="E75" s="20"/>
    </row>
    <row r="76" spans="2:5" x14ac:dyDescent="0.2">
      <c r="B76" s="18" t="s">
        <v>52</v>
      </c>
      <c r="C76" s="63">
        <f>C29</f>
        <v>5.7534246575342474</v>
      </c>
      <c r="D76" s="19" t="s">
        <v>35</v>
      </c>
      <c r="E76" s="20"/>
    </row>
    <row r="77" spans="2:5" x14ac:dyDescent="0.2">
      <c r="B77" s="18" t="s">
        <v>51</v>
      </c>
      <c r="C77" s="63">
        <f>MIN(C76,C10)</f>
        <v>5</v>
      </c>
      <c r="D77" s="19" t="s">
        <v>35</v>
      </c>
      <c r="E77" s="20"/>
    </row>
    <row r="78" spans="2:5" x14ac:dyDescent="0.2">
      <c r="B78" s="18" t="s">
        <v>53</v>
      </c>
      <c r="C78" s="63">
        <f>C24</f>
        <v>10.19178082191781</v>
      </c>
      <c r="D78" s="19" t="s">
        <v>35</v>
      </c>
      <c r="E78" s="20"/>
    </row>
    <row r="79" spans="2:5" x14ac:dyDescent="0.2">
      <c r="B79" s="18" t="s">
        <v>54</v>
      </c>
      <c r="C79" s="63">
        <f>C78-C77</f>
        <v>5.1917808219178099</v>
      </c>
      <c r="D79" s="19" t="s">
        <v>35</v>
      </c>
      <c r="E79" s="20"/>
    </row>
    <row r="80" spans="2:5" x14ac:dyDescent="0.2">
      <c r="B80" s="18" t="s">
        <v>54</v>
      </c>
      <c r="C80" s="63">
        <f>MAX(0,C78-C76-C77)</f>
        <v>0</v>
      </c>
      <c r="D80" s="19" t="s">
        <v>35</v>
      </c>
      <c r="E80" s="20"/>
    </row>
    <row r="81" spans="2:8" x14ac:dyDescent="0.2">
      <c r="B81" s="18" t="s">
        <v>59</v>
      </c>
      <c r="C81" s="63">
        <f>MAX(0,C76-C77-C78)</f>
        <v>0</v>
      </c>
      <c r="D81" s="19" t="s">
        <v>35</v>
      </c>
      <c r="E81" s="20"/>
    </row>
    <row r="82" spans="2:8" x14ac:dyDescent="0.2">
      <c r="B82" s="18"/>
      <c r="C82" s="19"/>
      <c r="D82" s="19"/>
      <c r="E82" s="20"/>
    </row>
    <row r="83" spans="2:8" x14ac:dyDescent="0.2">
      <c r="B83" s="18" t="s">
        <v>55</v>
      </c>
      <c r="C83" s="19">
        <f>365/2*C79</f>
        <v>947.50000000000034</v>
      </c>
      <c r="D83" s="19" t="s">
        <v>6</v>
      </c>
      <c r="E83" s="20"/>
    </row>
    <row r="84" spans="2:8" x14ac:dyDescent="0.2">
      <c r="B84" s="18" t="s">
        <v>56</v>
      </c>
      <c r="C84" s="21">
        <f>C83*C32</f>
        <v>255.8250000000001</v>
      </c>
      <c r="D84" s="19"/>
      <c r="E84" s="20"/>
    </row>
    <row r="85" spans="2:8" x14ac:dyDescent="0.2">
      <c r="B85" s="18" t="s">
        <v>16</v>
      </c>
      <c r="C85" s="21">
        <f>C81*C36*365/2</f>
        <v>0</v>
      </c>
      <c r="D85" s="19"/>
      <c r="E85" s="20"/>
    </row>
    <row r="86" spans="2:8" x14ac:dyDescent="0.2">
      <c r="B86" s="18" t="s">
        <v>14</v>
      </c>
      <c r="C86" s="21">
        <f>C81*C33*365/2</f>
        <v>0</v>
      </c>
      <c r="D86" s="19"/>
      <c r="E86" s="20"/>
    </row>
    <row r="87" spans="2:8" x14ac:dyDescent="0.2">
      <c r="B87" s="18" t="s">
        <v>60</v>
      </c>
      <c r="C87" s="21">
        <f>C84-C85+C86</f>
        <v>255.8250000000001</v>
      </c>
      <c r="D87" s="19"/>
      <c r="E87" s="20"/>
    </row>
    <row r="88" spans="2:8" x14ac:dyDescent="0.2">
      <c r="B88" s="18"/>
      <c r="C88" s="19"/>
      <c r="D88" s="19"/>
      <c r="E88" s="20"/>
    </row>
    <row r="89" spans="2:8" ht="17" thickBot="1" x14ac:dyDescent="0.25">
      <c r="B89" s="58" t="s">
        <v>38</v>
      </c>
      <c r="C89" s="59">
        <f>C74+C87</f>
        <v>254.8312500000001</v>
      </c>
      <c r="D89" s="22"/>
      <c r="E89" s="23"/>
    </row>
    <row r="91" spans="2:8" ht="17" thickBot="1" x14ac:dyDescent="0.25"/>
    <row r="92" spans="2:8" ht="27" x14ac:dyDescent="0.35">
      <c r="B92" s="24" t="s">
        <v>39</v>
      </c>
      <c r="C92" s="25"/>
      <c r="D92" s="25"/>
      <c r="E92" s="26"/>
    </row>
    <row r="93" spans="2:8" x14ac:dyDescent="0.2">
      <c r="B93" s="27"/>
      <c r="C93" s="28"/>
      <c r="D93" s="28"/>
      <c r="E93" s="29"/>
    </row>
    <row r="94" spans="2:8" x14ac:dyDescent="0.2">
      <c r="B94" s="27" t="s">
        <v>40</v>
      </c>
      <c r="C94" s="30">
        <f>C56-C89</f>
        <v>265.54374999999993</v>
      </c>
      <c r="D94" s="28"/>
      <c r="E94" s="29"/>
    </row>
    <row r="95" spans="2:8" x14ac:dyDescent="0.2">
      <c r="B95" s="27" t="s">
        <v>4</v>
      </c>
      <c r="C95" s="30">
        <f>C7</f>
        <v>4500</v>
      </c>
      <c r="D95" s="28"/>
      <c r="E95" s="29"/>
      <c r="H95" t="s">
        <v>64</v>
      </c>
    </row>
    <row r="96" spans="2:8" x14ac:dyDescent="0.2">
      <c r="B96" s="27"/>
      <c r="C96" s="30"/>
      <c r="D96" s="28"/>
      <c r="E96" s="29"/>
    </row>
    <row r="97" spans="2:5" x14ac:dyDescent="0.2">
      <c r="B97" s="55" t="s">
        <v>43</v>
      </c>
      <c r="C97" s="56">
        <f>C95/C94</f>
        <v>16.946360063078121</v>
      </c>
      <c r="D97" s="57" t="s">
        <v>42</v>
      </c>
      <c r="E97" s="29"/>
    </row>
    <row r="98" spans="2:5" ht="17" thickBot="1" x14ac:dyDescent="0.25">
      <c r="B98" s="31" t="s">
        <v>44</v>
      </c>
      <c r="C98" s="32">
        <f>MAX(0,C11-C97)</f>
        <v>0</v>
      </c>
      <c r="D98" s="33" t="s">
        <v>42</v>
      </c>
      <c r="E98" s="34"/>
    </row>
    <row r="102" spans="2:5" x14ac:dyDescent="0.2">
      <c r="B102" t="s">
        <v>61</v>
      </c>
      <c r="C102" s="67" t="s">
        <v>65</v>
      </c>
    </row>
    <row r="103" spans="2:5" x14ac:dyDescent="0.2">
      <c r="B103" t="s">
        <v>62</v>
      </c>
      <c r="C103" s="64" t="s">
        <v>63</v>
      </c>
    </row>
    <row r="104" spans="2:5" x14ac:dyDescent="0.2">
      <c r="C104" s="64"/>
    </row>
    <row r="105" spans="2:5" x14ac:dyDescent="0.2">
      <c r="C105" s="64"/>
    </row>
    <row r="106" spans="2:5" x14ac:dyDescent="0.2">
      <c r="C106" s="64"/>
    </row>
    <row r="107" spans="2:5" x14ac:dyDescent="0.2">
      <c r="C107" s="64"/>
    </row>
    <row r="108" spans="2:5" x14ac:dyDescent="0.2">
      <c r="C108" s="64"/>
    </row>
    <row r="109" spans="2:5" x14ac:dyDescent="0.2">
      <c r="C109" s="64"/>
    </row>
    <row r="110" spans="2:5" x14ac:dyDescent="0.2">
      <c r="C110" s="64"/>
    </row>
    <row r="111" spans="2:5" x14ac:dyDescent="0.2">
      <c r="C111" s="64"/>
    </row>
    <row r="112" spans="2:5" x14ac:dyDescent="0.2">
      <c r="C112" s="64"/>
    </row>
    <row r="113" spans="3:3" x14ac:dyDescent="0.2">
      <c r="C113" s="64"/>
    </row>
    <row r="114" spans="3:3" x14ac:dyDescent="0.2">
      <c r="C114" s="64"/>
    </row>
    <row r="115" spans="3:3" x14ac:dyDescent="0.2">
      <c r="C115" s="64"/>
    </row>
    <row r="116" spans="3:3" x14ac:dyDescent="0.2">
      <c r="C116" s="64"/>
    </row>
    <row r="117" spans="3:3" x14ac:dyDescent="0.2">
      <c r="C117" s="64"/>
    </row>
    <row r="118" spans="3:3" x14ac:dyDescent="0.2">
      <c r="C118" s="64"/>
    </row>
    <row r="119" spans="3:3" x14ac:dyDescent="0.2">
      <c r="C119" s="64"/>
    </row>
    <row r="120" spans="3:3" x14ac:dyDescent="0.2">
      <c r="C120" s="64"/>
    </row>
    <row r="121" spans="3:3" x14ac:dyDescent="0.2">
      <c r="C121" s="64"/>
    </row>
    <row r="122" spans="3:3" x14ac:dyDescent="0.2">
      <c r="C122" s="64"/>
    </row>
    <row r="123" spans="3:3" x14ac:dyDescent="0.2">
      <c r="C123" s="64"/>
    </row>
  </sheetData>
  <mergeCells count="2">
    <mergeCell ref="B40:E40"/>
    <mergeCell ref="B41:E41"/>
  </mergeCells>
  <phoneticPr fontId="6" type="noConversion"/>
  <hyperlinks>
    <hyperlink ref="C102" r:id="rId1" xr:uid="{7FC2C70A-CC00-F340-8543-04063A15A76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Terugverdientijd thuisbatterij</vt:lpstr>
    </vt:vector>
  </TitlesOfParts>
  <Manager/>
  <Company>Keuze.nl</Company>
  <LinksUpToDate>false</LinksUpToDate>
  <SharedDoc>false</SharedDoc>
  <HyperlinkBase>https://www.keuze.nl/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Terugverdientijd thuisbatterij met zonnepanelen</dc:title>
  <dc:subject/>
  <dc:creator>Melvin Paalvast</dc:creator>
  <cp:keywords/>
  <dc:description/>
  <cp:lastModifiedBy>Melvin Paalvast</cp:lastModifiedBy>
  <dcterms:created xsi:type="dcterms:W3CDTF">2025-03-27T14:44:25Z</dcterms:created>
  <dcterms:modified xsi:type="dcterms:W3CDTF">2025-03-28T15:17:09Z</dcterms:modified>
  <cp:category/>
</cp:coreProperties>
</file>